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ính vật liệu" sheetId="1" state="visible" r:id="rId3"/>
    <sheet name="Bảng dán công trường" sheetId="2" state="visible" r:id="rId4"/>
    <sheet name="Định mức" sheetId="3" state="visible" r:id="rId5"/>
    <sheet name="Hướng dẫ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<sst xmlns="http://schemas.openxmlformats.org/spreadsheetml/2006/main" count="62" uniqueCount="54">
  <si>
    <t xml:space="preserve">Tính vật liệu trộn vữa xây tường</t>
  </si>
  <si>
    <t xml:space="preserve">Romo Cons · Nhập vào ô nền vàng, chữ xanh. Ô nền xanh nhạt là kết quả tự tính.</t>
  </si>
  <si>
    <t xml:space="preserve">1. Thông tin mẻ vữa</t>
  </si>
  <si>
    <t xml:space="preserve">Khối lượng vữa cần trộn (m³)</t>
  </si>
  <si>
    <t xml:space="preserve">Ví dụ: 1 m³. Khối lượng vữa lấy theo dự toán hoặc bóc khối lượng tường.</t>
  </si>
  <si>
    <t xml:space="preserve">Mác vữa (50, 75 hoặc 100)</t>
  </si>
  <si>
    <t xml:space="preserve">Lấy theo bản vẽ. Mác 50 = M5, mác 75 = M7,5 theo TCVN 4314:2022.</t>
  </si>
  <si>
    <t xml:space="preserve">Loại cát</t>
  </si>
  <si>
    <t xml:space="preserve">Cát vàng</t>
  </si>
  <si>
    <t xml:space="preserve">Cát vàng cho vữa xây; cát mịn cho vữa trát.</t>
  </si>
  <si>
    <t xml:space="preserve">Khối lượng 1 bao xi măng (kg)</t>
  </si>
  <si>
    <t xml:space="preserve">Bao phổ biến 50kg.</t>
  </si>
  <si>
    <t xml:space="preserve">Thể tích thùng đong cát (lít)</t>
  </si>
  <si>
    <t xml:space="preserve">Ví dụ thùng sơn 18 lít. Đo lại thùng thật đang dùng ở công trường.</t>
  </si>
  <si>
    <t xml:space="preserve">2. Kết quả</t>
  </si>
  <si>
    <t xml:space="preserve">Xi măng cho 1 m³ vữa (kg)</t>
  </si>
  <si>
    <t xml:space="preserve">Cát cho 1 m³ vữa (m³)</t>
  </si>
  <si>
    <t xml:space="preserve">TỔNG xi măng cần (kg)</t>
  </si>
  <si>
    <t xml:space="preserve">TỔNG xi măng cần (bao)</t>
  </si>
  <si>
    <t xml:space="preserve">TỔNG cát cần (m³)</t>
  </si>
  <si>
    <t xml:space="preserve">Cát cho mỗi bao xi măng (m³)</t>
  </si>
  <si>
    <t xml:space="preserve">Cát cho mỗi bao xi măng (số thùng đong)</t>
  </si>
  <si>
    <t xml:space="preserve">Dán con số này cạnh máy trộn: "1 bao xi măng + ... thùng cát".</t>
  </si>
  <si>
    <t xml:space="preserve">Nước: sạch, không nhiễm mặn; thêm từ từ đến độ dẻo thi công, không thêm dư.</t>
  </si>
  <si>
    <t xml:space="preserve">Trộn khô cát và xi măng cho đều màu rồi mới cho nước. Không trộn lại vữa đã bắt đầu đông cứng.</t>
  </si>
  <si>
    <t xml:space="preserve">Công trình ven biển: thí nghiệm ion clo của cát (TCVN 13754:2023); vữa thành phẩm không vượt 0,1% ion clo (TCVN 4314:2022).</t>
  </si>
  <si>
    <t xml:space="preserve">Hướng dẫn chi tiết: romocons.vn/cach-tron-vua-xay-tuong/ · Hotline Romo Cons 0983 749 486</t>
  </si>
  <si>
    <t xml:space="preserve">BẢNG TRỘN VỮA XÂY TƯỜNG (in và dán cạnh máy trộn)</t>
  </si>
  <si>
    <t xml:space="preserve">Xi măng PC30, bao 50kg. Số thùng tính theo thể tích thùng đong ở sheet "Tính vật liệu".</t>
  </si>
  <si>
    <t xml:space="preserve">Mác vữa</t>
  </si>
  <si>
    <t xml:space="preserve">Bao xi măng / 1 m³ vữa</t>
  </si>
  <si>
    <t xml:space="preserve">Cát / 1 bao xi măng (m³)</t>
  </si>
  <si>
    <t xml:space="preserve">Cát / 1 bao xi măng (thùng)</t>
  </si>
  <si>
    <t xml:space="preserve">1. Đong cát bằng thùng cố định, KHÔNG đong bằng xẻng.</t>
  </si>
  <si>
    <t xml:space="preserve">2. Trộn khô cát + xi măng cho đều màu, rồi mới cho nước từ từ.</t>
  </si>
  <si>
    <t xml:space="preserve">3. Nước sạch, không nhiễm mặn. Không thêm dư nước.</t>
  </si>
  <si>
    <t xml:space="preserve">4. Trộn vừa đủ dùng. Không trộn lại vữa đã bắt đầu đông cứng.</t>
  </si>
  <si>
    <t xml:space="preserve">5. Mác vữa theo bản vẽ. Vữa xây: cát vàng; vữa trát: cát mịn sàng kỹ.</t>
  </si>
  <si>
    <t xml:space="preserve">Định mức cấp phối vữa xi măng cát cho 1 m³ vữa (xi măng PC30)</t>
  </si>
  <si>
    <t xml:space="preserve">Xi măng (kg)</t>
  </si>
  <si>
    <t xml:space="preserve">Cát (m³)</t>
  </si>
  <si>
    <t xml:space="preserve">Ghi chú</t>
  </si>
  <si>
    <t xml:space="preserve">Cát vàng: mô đun độ lớn &gt; 2. Cát mịn: mô đun độ lớn 1,5-2,0.</t>
  </si>
  <si>
    <t xml:space="preserve">Nguồn: bảng định mức cấp phối vật liệu vữa xi măng cát (xi măng PC30) theo hệ thống định mức của Bộ Xây dựng, đang được trích phổ biến.</t>
  </si>
  <si>
    <t xml:space="preserve">Đối chiếu định mức hiện hành trước khi dùng cho dự toán chính thức. Dùng PCB40 thì thay số theo định mức tương ứng.</t>
  </si>
  <si>
    <t xml:space="preserve">Cát mịn</t>
  </si>
  <si>
    <t xml:space="preserve">Hướng dẫn sử dụng</t>
  </si>
  <si>
    <t xml:space="preserve">1. Sheet "Tính vật liệu": nhập khối lượng vữa, chọn mác (50/75/100) và loại cát, nhập thể tích thùng đong. Kết quả ra số kg và số bao xi măng, m³ cát, và số thùng cát cho mỗi bao xi măng.</t>
  </si>
  <si>
    <t xml:space="preserve">2. Sheet "Bảng dán công trường": in ra, dán cạnh máy trộn để thợ trộn đúng tỷ lệ cho cả 3 mác và 2 loại cát.</t>
  </si>
  <si>
    <t xml:space="preserve">3. Sheet "Định mức": bảng cấp phối gốc (xi măng PC30). Nếu công trường dùng xi măng PCB40 hoặc có thiết kế cấp phối riêng, sửa số trong các ô nền vàng.</t>
  </si>
  <si>
    <t xml:space="preserve">Lưu ý</t>
  </si>
  <si>
    <t xml:space="preserve">• Bảng là công cụ tham khảo để kiểm soát tỷ lệ trộn tại công trường, không thay thế chỉ dẫn kỹ thuật của dự án và định mức dự toán chính thức.</t>
  </si>
  <si>
    <t xml:space="preserve">• Vữa xây gạch AAC dùng vữa chuyên dụng theo nhà sản xuất, không áp dụng bảng này.</t>
  </si>
  <si>
    <t xml:space="preserve">Bài viết đi kèm: Cách trộn vữa xây tường đúng chuẩn (romocons.vn/cach-tron-vua-xay-tuong/). Romo Cons · Hotline 0983 749 486</t>
  </si>
</sst>
</file>

<file path=xl/styles.xml><?xml version="1.0" encoding="utf-8"?>
<styleSheet xmlns="http://schemas.openxmlformats.org/spreadsheetml/2006/main">
  <numFmts count="7">
    <numFmt numFmtId="164" formatCode="General"/>
    <numFmt numFmtId="165" formatCode="0.00"/>
    <numFmt numFmtId="166" formatCode="0"/>
    <numFmt numFmtId="167" formatCode="#,##0.0"/>
    <numFmt numFmtId="168" formatCode="0.0"/>
    <numFmt numFmtId="169" formatCode="0.000"/>
    <numFmt numFmtId="170" formatCode="#,##0.00"/>
  </numFmts>
  <fonts count="17">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55555"/>
      <name val="Arial"/>
      <family val="0"/>
      <charset val="1"/>
    </font>
    <font>
      <b val="true"/>
      <sz val="12"/>
      <color rgb="FF1F3864"/>
      <name val="Arial"/>
      <family val="0"/>
      <charset val="1"/>
    </font>
    <font>
      <sz val="10"/>
      <color rgb="FF222222"/>
      <name val="Arial"/>
      <family val="0"/>
      <charset val="1"/>
    </font>
    <font>
      <sz val="10"/>
      <color rgb="FF0000FF"/>
      <name val="Arial"/>
      <family val="0"/>
      <charset val="1"/>
    </font>
    <font>
      <b val="true"/>
      <sz val="10"/>
      <color rgb="FF222222"/>
      <name val="Arial"/>
      <family val="0"/>
      <charset val="1"/>
    </font>
    <font>
      <b val="true"/>
      <sz val="16"/>
      <color rgb="FF1F3864"/>
      <name val="Arial"/>
      <family val="0"/>
      <charset val="1"/>
    </font>
    <font>
      <i val="true"/>
      <sz val="10"/>
      <color rgb="FF555555"/>
      <name val="Arial"/>
      <family val="0"/>
      <charset val="1"/>
    </font>
    <font>
      <b val="true"/>
      <sz val="10"/>
      <color rgb="FFFFFFFF"/>
      <name val="Arial"/>
      <family val="0"/>
      <charset val="1"/>
    </font>
    <font>
      <b val="true"/>
      <sz val="13"/>
      <name val="Arial"/>
      <family val="0"/>
      <charset val="1"/>
    </font>
    <font>
      <sz val="13"/>
      <name val="Arial"/>
      <family val="0"/>
      <charset val="1"/>
    </font>
    <font>
      <b val="true"/>
      <sz val="12"/>
      <color rgb="FF222222"/>
      <name val="Arial"/>
      <family val="0"/>
      <charset val="1"/>
    </font>
    <font>
      <b val="true"/>
      <sz val="13"/>
      <color rgb="FF1F3864"/>
      <name val="Arial"/>
      <family val="0"/>
      <charset val="1"/>
    </font>
  </fonts>
  <fills count="5">
    <fill>
      <patternFill patternType="none"/>
    </fill>
    <fill>
      <patternFill patternType="gray125"/>
    </fill>
    <fill>
      <patternFill patternType="solid">
        <fgColor rgb="FFFFF2CC"/>
        <bgColor rgb="FFEEF3F9"/>
      </patternFill>
    </fill>
    <fill>
      <patternFill patternType="solid">
        <fgColor rgb="FFEEF3F9"/>
        <bgColor rgb="FFFFFFFF"/>
      </patternFill>
    </fill>
    <fill>
      <patternFill patternType="solid">
        <fgColor rgb="FF1F3864"/>
        <bgColor rgb="FF333399"/>
      </patternFill>
    </fill>
  </fills>
  <borders count="2">
    <border diagonalUp="false" diagonalDown="false">
      <left/>
      <right/>
      <top/>
      <bottom/>
      <diagonal/>
    </border>
    <border diagonalUp="false" diagonalDown="false">
      <left style="thin">
        <color rgb="FFB8C4D6"/>
      </left>
      <right style="thin">
        <color rgb="FFB8C4D6"/>
      </right>
      <top style="thin">
        <color rgb="FFB8C4D6"/>
      </top>
      <bottom style="thin">
        <color rgb="FFB8C4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9" fontId="7"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center" vertical="center" textRotation="0" wrapText="false" indent="0" shrinkToFit="false"/>
      <protection locked="true" hidden="false"/>
    </xf>
    <xf numFmtId="168" fontId="14" fillId="3" borderId="1" xfId="0" applyFont="true" applyBorder="true" applyAlignment="true" applyProtection="false">
      <alignment horizontal="center" vertical="center" textRotation="0" wrapText="false" indent="0" shrinkToFit="false"/>
      <protection locked="true" hidden="false"/>
    </xf>
    <xf numFmtId="169" fontId="14" fillId="3" borderId="1" xfId="0" applyFont="true" applyBorder="true" applyAlignment="true" applyProtection="false">
      <alignment horizontal="center" vertical="center" textRotation="0" wrapText="false" indent="0" shrinkToFit="false"/>
      <protection locked="true" hidden="false"/>
    </xf>
    <xf numFmtId="168" fontId="13" fillId="3"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70" fontId="8" fillId="2"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6"/>
      <rgbColor rgb="FF808080"/>
      <rgbColor rgb="FF9999FF"/>
      <rgbColor rgb="FF993366"/>
      <rgbColor rgb="FFFFF2CC"/>
      <rgbColor rgb="FFEEF3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8"/>
    <col collapsed="false" customWidth="true" hidden="false" outlineLevel="0" max="3" min="3" style="0" width="5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2.35" hidden="false" customHeight="false" outlineLevel="0" collapsed="false">
      <c r="A5" s="4" t="s">
        <v>3</v>
      </c>
      <c r="B5" s="5" t="n">
        <v>1</v>
      </c>
      <c r="C5" s="6" t="s">
        <v>4</v>
      </c>
    </row>
    <row r="6" customFormat="false" ht="22.35" hidden="false" customHeight="false" outlineLevel="0" collapsed="false">
      <c r="A6" s="4" t="s">
        <v>5</v>
      </c>
      <c r="B6" s="7" t="n">
        <v>75</v>
      </c>
      <c r="C6" s="6" t="s">
        <v>6</v>
      </c>
    </row>
    <row r="7" customFormat="false" ht="15" hidden="false" customHeight="false" outlineLevel="0" collapsed="false">
      <c r="A7" s="4" t="s">
        <v>7</v>
      </c>
      <c r="B7" s="7" t="s">
        <v>8</v>
      </c>
      <c r="C7" s="6" t="s">
        <v>9</v>
      </c>
    </row>
    <row r="8" customFormat="false" ht="15" hidden="false" customHeight="false" outlineLevel="0" collapsed="false">
      <c r="A8" s="4" t="s">
        <v>10</v>
      </c>
      <c r="B8" s="8" t="n">
        <v>50</v>
      </c>
      <c r="C8" s="6" t="s">
        <v>11</v>
      </c>
    </row>
    <row r="9" customFormat="false" ht="15" hidden="false" customHeight="false" outlineLevel="0" collapsed="false">
      <c r="A9" s="4" t="s">
        <v>12</v>
      </c>
      <c r="B9" s="8" t="n">
        <v>18</v>
      </c>
      <c r="C9" s="6" t="s">
        <v>13</v>
      </c>
    </row>
    <row r="11" customFormat="false" ht="15" hidden="false" customHeight="false" outlineLevel="0" collapsed="false">
      <c r="A11" s="3" t="s">
        <v>14</v>
      </c>
    </row>
    <row r="12" customFormat="false" ht="15" hidden="false" customHeight="false" outlineLevel="0" collapsed="false">
      <c r="A12" s="4" t="s">
        <v>15</v>
      </c>
      <c r="B12" s="9" t="n">
        <f aca="false">IFERROR(INDEX('Định mức'!$C$4:$C$9,MATCH(B6&amp;"|"&amp;B7,'Định mức'!$F$4:$F$9,0)),"Kiểm tra mác và loại cát")</f>
        <v>296.03</v>
      </c>
    </row>
    <row r="13" customFormat="false" ht="15" hidden="false" customHeight="false" outlineLevel="0" collapsed="false">
      <c r="A13" s="4" t="s">
        <v>16</v>
      </c>
      <c r="B13" s="10" t="n">
        <f aca="false">IFERROR(INDEX('Định mức'!$D$4:$D$9,MATCH(B6&amp;"|"&amp;B7,'Định mức'!$F$4:$F$9,0)),"")</f>
        <v>1.12</v>
      </c>
    </row>
    <row r="14" customFormat="false" ht="15" hidden="false" customHeight="false" outlineLevel="0" collapsed="false">
      <c r="A14" s="11" t="s">
        <v>17</v>
      </c>
      <c r="B14" s="12" t="n">
        <f aca="false">IFERROR(B12*B5,"")</f>
        <v>296.03</v>
      </c>
    </row>
    <row r="15" customFormat="false" ht="15" hidden="false" customHeight="false" outlineLevel="0" collapsed="false">
      <c r="A15" s="11" t="s">
        <v>18</v>
      </c>
      <c r="B15" s="13" t="n">
        <f aca="false">IFERROR(B14/B8,"")</f>
        <v>5.9206</v>
      </c>
    </row>
    <row r="16" customFormat="false" ht="15" hidden="false" customHeight="false" outlineLevel="0" collapsed="false">
      <c r="A16" s="11" t="s">
        <v>19</v>
      </c>
      <c r="B16" s="14" t="n">
        <f aca="false">IFERROR(B13*B5,"")</f>
        <v>1.12</v>
      </c>
    </row>
    <row r="17" customFormat="false" ht="15" hidden="false" customHeight="false" outlineLevel="0" collapsed="false">
      <c r="A17" s="4" t="s">
        <v>20</v>
      </c>
      <c r="B17" s="15" t="n">
        <f aca="false">IFERROR(B13/(B12/B8),"")</f>
        <v>0.189170016552376</v>
      </c>
    </row>
    <row r="18" customFormat="false" ht="15" hidden="false" customHeight="false" outlineLevel="0" collapsed="false">
      <c r="A18" s="11" t="s">
        <v>21</v>
      </c>
      <c r="B18" s="13" t="n">
        <f aca="false">IFERROR(B17*1000/B9,"")</f>
        <v>10.5094453640209</v>
      </c>
      <c r="C18" s="2" t="s">
        <v>22</v>
      </c>
    </row>
    <row r="21" customFormat="false" ht="15" hidden="false" customHeight="false" outlineLevel="0" collapsed="false">
      <c r="A21" s="2" t="s">
        <v>23</v>
      </c>
    </row>
    <row r="22" customFormat="false" ht="15" hidden="false" customHeight="false" outlineLevel="0" collapsed="false">
      <c r="A22" s="2" t="s">
        <v>24</v>
      </c>
    </row>
    <row r="23" customFormat="false" ht="15" hidden="false" customHeight="false" outlineLevel="0" collapsed="false">
      <c r="A23" s="2" t="s">
        <v>25</v>
      </c>
    </row>
    <row r="24" customFormat="false" ht="15" hidden="false" customHeight="false" outlineLevel="0" collapsed="false">
      <c r="A24" s="2" t="s">
        <v>26</v>
      </c>
    </row>
  </sheetData>
  <dataValidations count="2">
    <dataValidation allowBlank="false" errorStyle="stop" operator="between" showDropDown="false" showErrorMessage="false" showInputMessage="false" sqref="B6" type="list">
      <formula1>"50,75,100"</formula1>
      <formula2>0</formula2>
    </dataValidation>
    <dataValidation allowBlank="false" errorStyle="stop" operator="between" showDropDown="false" showErrorMessage="false" showInputMessage="false" sqref="B7" type="list">
      <formula1>"Cát vàng,Cát mịn"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4" min="3" style="0" width="22"/>
    <col collapsed="false" customWidth="true" hidden="false" outlineLevel="0" max="5" min="5" style="0" width="26"/>
  </cols>
  <sheetData>
    <row r="1" customFormat="false" ht="19.7" hidden="false" customHeight="false" outlineLevel="0" collapsed="false">
      <c r="A1" s="16" t="s">
        <v>27</v>
      </c>
    </row>
    <row r="2" customFormat="false" ht="15" hidden="false" customHeight="false" outlineLevel="0" collapsed="false">
      <c r="A2" s="17" t="s">
        <v>28</v>
      </c>
    </row>
    <row r="4" customFormat="false" ht="15" hidden="false" customHeight="false" outlineLevel="0" collapsed="false">
      <c r="A4" s="18" t="s">
        <v>29</v>
      </c>
      <c r="B4" s="18" t="s">
        <v>7</v>
      </c>
      <c r="C4" s="18" t="s">
        <v>30</v>
      </c>
      <c r="D4" s="18" t="s">
        <v>31</v>
      </c>
      <c r="E4" s="18" t="s">
        <v>32</v>
      </c>
    </row>
    <row r="5" customFormat="false" ht="30" hidden="false" customHeight="true" outlineLevel="0" collapsed="false">
      <c r="A5" s="19" t="str">
        <f aca="false">"Mác "&amp;'Định mức'!A4</f>
        <v>Mác 50</v>
      </c>
      <c r="B5" s="20" t="str">
        <f aca="false">'Định mức'!B4</f>
        <v>Cát vàng</v>
      </c>
      <c r="C5" s="21" t="n">
        <f aca="false">'Định mức'!C4/'Tính vật liệu'!$B$8</f>
        <v>4.2604</v>
      </c>
      <c r="D5" s="22" t="n">
        <f aca="false">'Định mức'!D4/('Định mức'!C4/'Tính vật liệu'!$B$8)</f>
        <v>0.269927706318656</v>
      </c>
      <c r="E5" s="23" t="n">
        <f aca="false">D5*1000/'Tính vật liệu'!$B$9</f>
        <v>14.9959836843697</v>
      </c>
    </row>
    <row r="6" customFormat="false" ht="30" hidden="false" customHeight="true" outlineLevel="0" collapsed="false">
      <c r="A6" s="19" t="str">
        <f aca="false">"Mác "&amp;'Định mức'!A5</f>
        <v>Mác 75</v>
      </c>
      <c r="B6" s="20" t="str">
        <f aca="false">'Định mức'!B5</f>
        <v>Cát vàng</v>
      </c>
      <c r="C6" s="21" t="n">
        <f aca="false">'Định mức'!C5/'Tính vật liệu'!$B$8</f>
        <v>5.9206</v>
      </c>
      <c r="D6" s="22" t="n">
        <f aca="false">'Định mức'!D5/('Định mức'!C5/'Tính vật liệu'!$B$8)</f>
        <v>0.189170016552376</v>
      </c>
      <c r="E6" s="23" t="n">
        <f aca="false">D6*1000/'Tính vật liệu'!$B$9</f>
        <v>10.5094453640209</v>
      </c>
    </row>
    <row r="7" customFormat="false" ht="30" hidden="false" customHeight="true" outlineLevel="0" collapsed="false">
      <c r="A7" s="19" t="str">
        <f aca="false">"Mác "&amp;'Định mức'!A6</f>
        <v>Mác 100</v>
      </c>
      <c r="B7" s="20" t="str">
        <f aca="false">'Định mức'!B6</f>
        <v>Cát vàng</v>
      </c>
      <c r="C7" s="21" t="n">
        <f aca="false">'Định mức'!C6/'Tính vật liệu'!$B$8</f>
        <v>7.7008</v>
      </c>
      <c r="D7" s="22" t="n">
        <f aca="false">'Định mức'!D6/('Định mức'!C6/'Tính vật liệu'!$B$8)</f>
        <v>0.14154373571577</v>
      </c>
      <c r="E7" s="23" t="n">
        <f aca="false">D7*1000/'Tính vật liệu'!$B$9</f>
        <v>7.86354087309832</v>
      </c>
    </row>
    <row r="8" customFormat="false" ht="30" hidden="false" customHeight="true" outlineLevel="0" collapsed="false">
      <c r="A8" s="19" t="str">
        <f aca="false">"Mác "&amp;'Định mức'!A7</f>
        <v>Mác 50</v>
      </c>
      <c r="B8" s="20" t="str">
        <f aca="false">'Định mức'!B7</f>
        <v>Cát mịn</v>
      </c>
      <c r="C8" s="21" t="n">
        <f aca="false">'Định mức'!C7/'Tính vật liệu'!$B$8</f>
        <v>4.6004</v>
      </c>
      <c r="D8" s="22" t="n">
        <f aca="false">'Định mức'!D7/('Định mức'!C7/'Tính vật liệu'!$B$8)</f>
        <v>0.243457090687766</v>
      </c>
      <c r="E8" s="23" t="n">
        <f aca="false">D8*1000/'Tính vật liệu'!$B$9</f>
        <v>13.5253939270981</v>
      </c>
    </row>
    <row r="9" customFormat="false" ht="30" hidden="false" customHeight="true" outlineLevel="0" collapsed="false">
      <c r="A9" s="19" t="str">
        <f aca="false">"Mác "&amp;'Định mức'!A8</f>
        <v>Mác 75</v>
      </c>
      <c r="B9" s="20" t="str">
        <f aca="false">'Định mức'!B8</f>
        <v>Cát mịn</v>
      </c>
      <c r="C9" s="21" t="n">
        <f aca="false">'Định mức'!C8/'Tính vật liệu'!$B$8</f>
        <v>6.4006</v>
      </c>
      <c r="D9" s="22" t="n">
        <f aca="false">'Định mức'!D8/('Định mức'!C8/'Tính vật liệu'!$B$8)</f>
        <v>0.170296534699872</v>
      </c>
      <c r="E9" s="23" t="n">
        <f aca="false">D9*1000/'Tính vật liệu'!$B$9</f>
        <v>9.46091859443733</v>
      </c>
    </row>
    <row r="10" customFormat="false" ht="30" hidden="false" customHeight="true" outlineLevel="0" collapsed="false">
      <c r="A10" s="19" t="str">
        <f aca="false">"Mác "&amp;'Định mức'!A9</f>
        <v>Mác 100</v>
      </c>
      <c r="B10" s="20" t="str">
        <f aca="false">'Định mức'!B9</f>
        <v>Cát mịn</v>
      </c>
      <c r="C10" s="21" t="n">
        <f aca="false">'Định mức'!C9/'Tính vật liệu'!$B$8</f>
        <v>8.2008</v>
      </c>
      <c r="D10" s="22" t="n">
        <f aca="false">'Định mức'!D9/('Định mức'!C9/'Tính vật liệu'!$B$8)</f>
        <v>0.128036289142523</v>
      </c>
      <c r="E10" s="23" t="n">
        <f aca="false">D10*1000/'Tính vật liệu'!$B$9</f>
        <v>7.11312717458459</v>
      </c>
    </row>
    <row r="12" customFormat="false" ht="15" hidden="false" customHeight="false" outlineLevel="0" collapsed="false">
      <c r="A12" s="24" t="s">
        <v>33</v>
      </c>
    </row>
    <row r="13" customFormat="false" ht="15" hidden="false" customHeight="false" outlineLevel="0" collapsed="false">
      <c r="A13" s="24" t="s">
        <v>34</v>
      </c>
    </row>
    <row r="14" customFormat="false" ht="15" hidden="false" customHeight="false" outlineLevel="0" collapsed="false">
      <c r="A14" s="24" t="s">
        <v>35</v>
      </c>
    </row>
    <row r="15" customFormat="false" ht="15" hidden="false" customHeight="false" outlineLevel="0" collapsed="false">
      <c r="A15" s="24" t="s">
        <v>36</v>
      </c>
    </row>
    <row r="16" customFormat="false" ht="15" hidden="false" customHeight="false" outlineLevel="0" collapsed="false">
      <c r="A16" s="24" t="s">
        <v>37</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8"/>
    <col collapsed="false" customWidth="true" hidden="false" outlineLevel="0" max="4" min="3" style="0" width="16"/>
    <col collapsed="false" customWidth="true" hidden="false" outlineLevel="0" max="5" min="5" style="0" width="60"/>
    <col collapsed="false" customWidth="true" hidden="true" outlineLevel="0" max="6" min="6" style="0" width="13"/>
  </cols>
  <sheetData>
    <row r="1" customFormat="false" ht="16.15" hidden="false" customHeight="false" outlineLevel="0" collapsed="false">
      <c r="A1" s="25" t="s">
        <v>38</v>
      </c>
    </row>
    <row r="3" customFormat="false" ht="15" hidden="false" customHeight="false" outlineLevel="0" collapsed="false">
      <c r="A3" s="18" t="s">
        <v>29</v>
      </c>
      <c r="B3" s="18" t="s">
        <v>7</v>
      </c>
      <c r="C3" s="18" t="s">
        <v>39</v>
      </c>
      <c r="D3" s="18" t="s">
        <v>40</v>
      </c>
      <c r="E3" s="18" t="s">
        <v>41</v>
      </c>
    </row>
    <row r="4" customFormat="false" ht="15" hidden="false" customHeight="false" outlineLevel="0" collapsed="false">
      <c r="A4" s="4" t="n">
        <v>50</v>
      </c>
      <c r="B4" s="4" t="s">
        <v>8</v>
      </c>
      <c r="C4" s="26" t="n">
        <v>213.02</v>
      </c>
      <c r="D4" s="5" t="n">
        <v>1.15</v>
      </c>
      <c r="E4" s="6" t="s">
        <v>42</v>
      </c>
      <c r="F4" s="0" t="str">
        <f aca="false">50&amp;"|"&amp;"Cát vàng"</f>
        <v>50|Cát vàng</v>
      </c>
    </row>
    <row r="5" customFormat="false" ht="22.35" hidden="false" customHeight="false" outlineLevel="0" collapsed="false">
      <c r="A5" s="4" t="n">
        <v>75</v>
      </c>
      <c r="B5" s="4" t="s">
        <v>8</v>
      </c>
      <c r="C5" s="26" t="n">
        <v>296.03</v>
      </c>
      <c r="D5" s="5" t="n">
        <v>1.12</v>
      </c>
      <c r="E5" s="6" t="s">
        <v>43</v>
      </c>
      <c r="F5" s="0" t="str">
        <f aca="false">75&amp;"|"&amp;"Cát vàng"</f>
        <v>75|Cát vàng</v>
      </c>
    </row>
    <row r="6" customFormat="false" ht="22.35" hidden="false" customHeight="false" outlineLevel="0" collapsed="false">
      <c r="A6" s="4" t="n">
        <v>100</v>
      </c>
      <c r="B6" s="4" t="s">
        <v>8</v>
      </c>
      <c r="C6" s="26" t="n">
        <v>385.04</v>
      </c>
      <c r="D6" s="5" t="n">
        <v>1.09</v>
      </c>
      <c r="E6" s="6" t="s">
        <v>44</v>
      </c>
      <c r="F6" s="0" t="str">
        <f aca="false">100&amp;"|"&amp;"Cát vàng"</f>
        <v>100|Cát vàng</v>
      </c>
    </row>
    <row r="7" customFormat="false" ht="15" hidden="false" customHeight="false" outlineLevel="0" collapsed="false">
      <c r="A7" s="4" t="n">
        <v>50</v>
      </c>
      <c r="B7" s="4" t="s">
        <v>45</v>
      </c>
      <c r="C7" s="26" t="n">
        <v>230.02</v>
      </c>
      <c r="D7" s="5" t="n">
        <v>1.12</v>
      </c>
      <c r="F7" s="0" t="str">
        <f aca="false">50&amp;"|"&amp;"Cát mịn"</f>
        <v>50|Cát mịn</v>
      </c>
    </row>
    <row r="8" customFormat="false" ht="15" hidden="false" customHeight="false" outlineLevel="0" collapsed="false">
      <c r="A8" s="4" t="n">
        <v>75</v>
      </c>
      <c r="B8" s="4" t="s">
        <v>45</v>
      </c>
      <c r="C8" s="26" t="n">
        <v>320.03</v>
      </c>
      <c r="D8" s="5" t="n">
        <v>1.09</v>
      </c>
      <c r="F8" s="0" t="str">
        <f aca="false">75&amp;"|"&amp;"Cát mịn"</f>
        <v>75|Cát mịn</v>
      </c>
    </row>
    <row r="9" customFormat="false" ht="15" hidden="false" customHeight="false" outlineLevel="0" collapsed="false">
      <c r="A9" s="4" t="n">
        <v>100</v>
      </c>
      <c r="B9" s="4" t="s">
        <v>45</v>
      </c>
      <c r="C9" s="26" t="n">
        <v>410.04</v>
      </c>
      <c r="D9" s="5" t="n">
        <v>1.05</v>
      </c>
      <c r="F9" s="0" t="str">
        <f aca="false">100&amp;"|"&amp;"Cát mịn"</f>
        <v>100|Cát mịn</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110"/>
  </cols>
  <sheetData>
    <row r="2" customFormat="false" ht="16.15" hidden="false" customHeight="false" outlineLevel="0" collapsed="false">
      <c r="B2" s="27" t="s">
        <v>46</v>
      </c>
    </row>
    <row r="3" customFormat="false" ht="23.85" hidden="false" customHeight="false" outlineLevel="0" collapsed="false">
      <c r="B3" s="28" t="s">
        <v>47</v>
      </c>
    </row>
    <row r="4" customFormat="false" ht="15" hidden="false" customHeight="false" outlineLevel="0" collapsed="false">
      <c r="B4" s="28" t="s">
        <v>48</v>
      </c>
    </row>
    <row r="5" customFormat="false" ht="23.85" hidden="false" customHeight="false" outlineLevel="0" collapsed="false">
      <c r="B5" s="28" t="s">
        <v>49</v>
      </c>
    </row>
    <row r="6" customFormat="false" ht="15" hidden="false" customHeight="false" outlineLevel="0" collapsed="false">
      <c r="B6" s="28"/>
    </row>
    <row r="7" customFormat="false" ht="16.15" hidden="false" customHeight="false" outlineLevel="0" collapsed="false">
      <c r="B7" s="27" t="s">
        <v>50</v>
      </c>
    </row>
    <row r="8" customFormat="false" ht="23.85" hidden="false" customHeight="false" outlineLevel="0" collapsed="false">
      <c r="B8" s="28" t="s">
        <v>51</v>
      </c>
    </row>
    <row r="9" customFormat="false" ht="15" hidden="false" customHeight="false" outlineLevel="0" collapsed="false">
      <c r="B9" s="28" t="s">
        <v>52</v>
      </c>
    </row>
    <row r="10" customFormat="false" ht="15" hidden="false" customHeight="false" outlineLevel="0" collapsed="false">
      <c r="B10" s="28"/>
    </row>
    <row r="11" customFormat="false" ht="15" hidden="false" customHeight="false" outlineLevel="0" collapsed="false">
      <c r="B11" s="28" t="s">
        <v>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2026-09-29T08:44:47Z</dcterms:created>
  <dc:creator>openpyxl</dc:creator>
  <dc:description/>
  <dc:language>en-US</dc:language>
  <cp:lastModifiedBy/>
  <dcterms:modified xsi:type="dcterms:W3CDTF">2026-09-29T08:44:47Z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