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ướng dẫn" sheetId="1" state="visible" r:id="rId3"/>
    <sheet name="1. 12 hạng mục bắt buộc" sheetId="2" state="visible" r:id="rId4"/>
    <sheet name="2. Tính số buồng" sheetId="3" state="visible" r:id="rId5"/>
    <sheet name="3. Tiêu chí cộng điểm" sheetId="4" state="visible" r:id="rId6"/>
    <sheet name="4. Ước tính chi phí"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<sst xmlns="http://schemas.openxmlformats.org/spreadsheetml/2006/main" count="192" uniqueCount="153">
  <si>
    <t xml:space="preserve">Bảng tự chấm điểm nâng cấp khách sạn 3 sao lên 4 sao</t>
  </si>
  <si>
    <t xml:space="preserve">Romo Cons · Bản 10/2026 · Căn cứ TCVN 4391:2015 Khách sạn - Xếp hạng, loại hình khách sạn (thành phố).</t>
  </si>
  <si>
    <t xml:space="preserve">Cách dùng:</t>
  </si>
  <si>
    <t xml:space="preserve">1. Sheet 1: đánh giá 12 hạng mục bắt buộc ảnh hưởng đến xây dựng. Chọn Đạt / Chưa đạt / Xin xem xét miễn và mức can thiệp xây dựng.</t>
  </si>
  <si>
    <t xml:space="preserve">2. Sheet 2: nhập số buồng, diện tích buồng hiện có. Bảng tính số buồng còn lại sau khi chia theo 21m² và 25m², số tầng phải xây thêm, số ghế nhà hàng.</t>
  </si>
  <si>
    <t xml:space="preserve">3. Sheet 3: đánh dấu các tiêu chí cộng điểm liên quan xây dựng đã có.</t>
  </si>
  <si>
    <t xml:space="preserve">4. Sheet 4: ước tính khung chi phí theo cách tính trong bài viết.</t>
  </si>
  <si>
    <t xml:space="preserve">Quy ước: ô nền vàng chữ xanh là ô nhập; ô nền xanh nhạt là kết quả tự tính. Số liệu mặc định là ví dụ trong bài (92 buồng đôi 22m², 3.600m² sàn).</t>
  </si>
  <si>
    <t xml:space="preserve">Lưu ý: bảng dùng để sàng lọc nhanh khả năng nâng hạng, không thay thế khảo sát hiện trạng, kiểm định kết cấu và hồ sơ đề nghị thẩm định của Cục Du lịch Quốc gia Việt Nam.</t>
  </si>
  <si>
    <t xml:space="preserve">Hướng dẫn chi tiết: romocons.vn/nang-cap-khach-san-3-sao-len-4-sao/ · Hotline Romo Cons 0983 749 486</t>
  </si>
  <si>
    <t xml:space="preserve">Romo Cons · Theo TCVN 4391:2015, loại hình khách sạn (thành phố). Ô nền vàng, chữ xanh là ô nhập. Ô nền xanh nhạt là kết quả tự tính.</t>
  </si>
  <si>
    <t xml:space="preserve">Tên khách sạn / địa chỉ:</t>
  </si>
  <si>
    <t xml:space="preserve">#</t>
  </si>
  <si>
    <t xml:space="preserve">Hạng mục bắt buộc (hạng 4 sao)</t>
  </si>
  <si>
    <t xml:space="preserve">Yêu cầu theo TCVN 4391:2015</t>
  </si>
  <si>
    <t xml:space="preserve">Hiện trạng khách sạn (ghi ngắn)</t>
  </si>
  <si>
    <t xml:space="preserve">Đánh giá</t>
  </si>
  <si>
    <t xml:space="preserve">Mức can thiệp xây dựng</t>
  </si>
  <si>
    <t xml:space="preserve">Ghi chú, phương án</t>
  </si>
  <si>
    <t xml:space="preserve">Quy mô</t>
  </si>
  <si>
    <t xml:space="preserve">Tối thiểu 80 buồng (khách sạn nghỉ dưỡng: 60 buồng)</t>
  </si>
  <si>
    <t xml:space="preserve">Chưa đạt</t>
  </si>
  <si>
    <t xml:space="preserve">Nặng</t>
  </si>
  <si>
    <t xml:space="preserve">Xem sheet 2 để tính số buồng sau khi chia lại</t>
  </si>
  <si>
    <t xml:space="preserve">Diện tích buồng</t>
  </si>
  <si>
    <t xml:space="preserve">Buồng đơn từ 21m², buồng đôi hoặc hai giường đơn từ 25m², tính cả phòng vệ sinh</t>
  </si>
  <si>
    <t xml:space="preserve">Chia lại buồng thường kéo theo dời phòng vệ sinh, trục ống</t>
  </si>
  <si>
    <t xml:space="preserve">Buồng cho người đi xe lăn</t>
  </si>
  <si>
    <t xml:space="preserve">Ít nhất 1 buồng: cửa rộng, vệ sinh đủ chỗ quay xe, tay vịn, không bậc</t>
  </si>
  <si>
    <t xml:space="preserve">Vừa</t>
  </si>
  <si>
    <t xml:space="preserve">Nên chọn buồng gần thang máy</t>
  </si>
  <si>
    <t xml:space="preserve">Cách âm khu buồng ngủ</t>
  </si>
  <si>
    <t xml:space="preserve">Khu vực buồng ngủ cách âm tốt (3 sao chỉ cộng điểm)</t>
  </si>
  <si>
    <t xml:space="preserve">Tường ngăn giữa hai buồng, cửa buồng, khe quanh ống xuyên tường</t>
  </si>
  <si>
    <t xml:space="preserve">Két an toàn</t>
  </si>
  <si>
    <t xml:space="preserve">Két an toàn cho 80% số buồng (3 sao: 30%)</t>
  </si>
  <si>
    <t xml:space="preserve">Đạt</t>
  </si>
  <si>
    <t xml:space="preserve">Không cần</t>
  </si>
  <si>
    <t xml:space="preserve">Cần ổ điện, vị trí lắp trong tủ</t>
  </si>
  <si>
    <t xml:space="preserve">Sảnh: mái che, cửa riêng</t>
  </si>
  <si>
    <t xml:space="preserve">Mái che trước sảnh; cửa ra vào riêng cho khách và nhân viên</t>
  </si>
  <si>
    <t xml:space="preserve">Mái che mới cần kiểm tra quy hoạch, chỉ giới</t>
  </si>
  <si>
    <t xml:space="preserve">Thang máy cho khách</t>
  </si>
  <si>
    <t xml:space="preserve">Bắt buộc với khách sạn từ 3 tầng</t>
  </si>
  <si>
    <t xml:space="preserve">Lắp mới phải cắt sàn, làm vách hố thang, kiểm tra dầm</t>
  </si>
  <si>
    <t xml:space="preserve">Nhà hàng</t>
  </si>
  <si>
    <t xml:space="preserve">1 nhà hàng phục vụ món Âu, Á, số ghế bằng 80% số giường, 1 quầy bar</t>
  </si>
  <si>
    <t xml:space="preserve">Xem sheet 2 để tính số ghế cần có</t>
  </si>
  <si>
    <t xml:space="preserve">Khu bếp</t>
  </si>
  <si>
    <t xml:space="preserve">Bếp Âu, Á; bếp bánh; khu soạn chia; lối chuyển rác tách biệt</t>
  </si>
  <si>
    <t xml:space="preserve">Hút khói, cấp gas, thoát nước có bể tách mỡ</t>
  </si>
  <si>
    <t xml:space="preserve">Hội nghị, hội thảo, họp</t>
  </si>
  <si>
    <t xml:space="preserve">1 phòng hội nghị trên 100 ghế, 1 phòng hội thảo 50-100 ghế, 1 phòng họp</t>
  </si>
  <si>
    <t xml:space="preserve">Phòng hội nghị cần khẩu độ lớn, lối thoát nạn riêng</t>
  </si>
  <si>
    <t xml:space="preserve">Phòng tập, xông hơi</t>
  </si>
  <si>
    <t xml:space="preserve">Có phòng tập thể thao và phòng xông hơi</t>
  </si>
  <si>
    <t xml:space="preserve">Xông hơi: chống thấm, điện riêng, thông gió</t>
  </si>
  <si>
    <t xml:space="preserve">Bể bơi người lớn</t>
  </si>
  <si>
    <t xml:space="preserve">Bắt buộc; có thể được xem xét không áp dụng ở đô thị khống chế chiều cao</t>
  </si>
  <si>
    <t xml:space="preserve">Xin xem xét miễn</t>
  </si>
  <si>
    <t xml:space="preserve">Bể trên mái: kiểm tra lại kết cấu vì tải nước lớn</t>
  </si>
  <si>
    <t xml:space="preserve">Tổng hợp</t>
  </si>
  <si>
    <t xml:space="preserve">Số hạng mục đã đạt</t>
  </si>
  <si>
    <t xml:space="preserve">Số hạng mục chưa đạt</t>
  </si>
  <si>
    <t xml:space="preserve">Số hạng mục xin xem xét miễn</t>
  </si>
  <si>
    <t xml:space="preserve">Số hạng mục can thiệp xây dựng mức Nặng</t>
  </si>
  <si>
    <t xml:space="preserve">Tỷ lệ đạt (tính cả mục xin miễn)</t>
  </si>
  <si>
    <t xml:space="preserve">Đánh giá sơ bộ</t>
  </si>
  <si>
    <t xml:space="preserve">Hạng mục 1 và 2 là điều kiện quyết định. Nếu không đạt mà không tạo được thêm diện tích, các hạng mục khác đạt cũng không đủ để được công nhận 4 sao.</t>
  </si>
  <si>
    <t xml:space="preserve">Tính số buồng sau khi chia lại theo chuẩn 4 sao</t>
  </si>
  <si>
    <t xml:space="preserve">Chỉ tính theo diện tích buồng, chưa tính hành lang, hộp kỹ thuật thay đổi khi chia lại. Dùng để sàng lọc, không thay thế phương án mặt bằng.</t>
  </si>
  <si>
    <t xml:space="preserve">1. Hiện trạng</t>
  </si>
  <si>
    <t xml:space="preserve">Chỉ tiêu</t>
  </si>
  <si>
    <t xml:space="preserve">Buồng đôi / hai giường</t>
  </si>
  <si>
    <t xml:space="preserve">Buồng đơn</t>
  </si>
  <si>
    <t xml:space="preserve">Ghi chú</t>
  </si>
  <si>
    <t xml:space="preserve">Số buồng hiện có</t>
  </si>
  <si>
    <t xml:space="preserve">Ví dụ trong bài: 92 buồng đôi 22m²</t>
  </si>
  <si>
    <t xml:space="preserve">Diện tích bình quân mỗi buồng, gồm vệ sinh (m²)</t>
  </si>
  <si>
    <t xml:space="preserve">Đo theo tim tường hoặc theo hồ sơ hoàn công</t>
  </si>
  <si>
    <t xml:space="preserve">Diện tích tối thiểu hạng 4 sao (m²)</t>
  </si>
  <si>
    <t xml:space="preserve">TCVN 4391:2015, tính cả phòng vệ sinh</t>
  </si>
  <si>
    <t xml:space="preserve">Số giường mỗi buồng</t>
  </si>
  <si>
    <t xml:space="preserve">Dùng để tính số ghế nhà hàng</t>
  </si>
  <si>
    <t xml:space="preserve">Quy mô tối thiểu hạng 4 sao (buồng)</t>
  </si>
  <si>
    <t xml:space="preserve">Khách sạn thành phố 80; khách sạn nghỉ dưỡng 60</t>
  </si>
  <si>
    <t xml:space="preserve">Số buồng mỗi tầng điển hình sau khi chia lại</t>
  </si>
  <si>
    <t xml:space="preserve">Dùng để quy đổi số buồng thiếu ra số tầng phải xây thêm</t>
  </si>
  <si>
    <t xml:space="preserve">2. Kết quả</t>
  </si>
  <si>
    <t xml:space="preserve">Tổng diện tích buồng hiện có (m²)</t>
  </si>
  <si>
    <t xml:space="preserve">Buồng hiện có đã đạt diện tích 4 sao?</t>
  </si>
  <si>
    <t xml:space="preserve">Số buồng sau khi chia lại theo chuẩn</t>
  </si>
  <si>
    <t xml:space="preserve">Làm tròn xuống</t>
  </si>
  <si>
    <t xml:space="preserve">Số buồng mất đi</t>
  </si>
  <si>
    <t xml:space="preserve">TỔNG SỐ BUỒNG SAU KHI CHIA LẠI</t>
  </si>
  <si>
    <t xml:space="preserve">Đạt quy mô tối thiểu?</t>
  </si>
  <si>
    <t xml:space="preserve">Số tầng phải xây thêm (ước tính)</t>
  </si>
  <si>
    <t xml:space="preserve">Kèm kiểm định móng, cột và kiểm tra quy hoạch có cho nâng tầng không</t>
  </si>
  <si>
    <t xml:space="preserve">Số buồng hiện có cần thiết để còn đủ quy mô sau khi chia lại (nếu chỉ có một loại buồng)</t>
  </si>
  <si>
    <t xml:space="preserve">Ví dụ: buồng đôi 22m² cần khoảng 91 buồng; buồng đơn 18m² cần khoảng 94 buồng</t>
  </si>
  <si>
    <t xml:space="preserve">3. Nhà hàng</t>
  </si>
  <si>
    <t xml:space="preserve">Tổng số giường sau nâng cấp</t>
  </si>
  <si>
    <t xml:space="preserve">Số ghế nhà hàng tối thiểu (80% số giường)</t>
  </si>
  <si>
    <t xml:space="preserve">Hạng 3 sao chỉ cần 60% số giường</t>
  </si>
  <si>
    <t xml:space="preserve">Tiêu chí cộng điểm liên quan xây dựng ở hạng 4 sao</t>
  </si>
  <si>
    <t xml:space="preserve">Không có thì mất điểm, không bị loại. Hạng 4 sao cần tối thiểu 62/77 điểm khuyến khích (TCVN 4391:2015, mục 6.3.1).</t>
  </si>
  <si>
    <t xml:space="preserve">Tiêu chí</t>
  </si>
  <si>
    <t xml:space="preserve">Mức ở hạng 4 sao</t>
  </si>
  <si>
    <t xml:space="preserve">Đã có?</t>
  </si>
  <si>
    <t xml:space="preserve">Diện tích sảnh đón tiếp</t>
  </si>
  <si>
    <t xml:space="preserve">60m²</t>
  </si>
  <si>
    <t xml:space="preserve">Chưa</t>
  </si>
  <si>
    <t xml:space="preserve">Buồng đặc biệt (suite)</t>
  </si>
  <si>
    <t xml:space="preserve">41m²</t>
  </si>
  <si>
    <t xml:space="preserve">Thang máy hàng hóa</t>
  </si>
  <si>
    <t xml:space="preserve">Có</t>
  </si>
  <si>
    <t xml:space="preserve">Thang máy cho nhân viên</t>
  </si>
  <si>
    <t xml:space="preserve">Nơi để xe trong khuôn viên</t>
  </si>
  <si>
    <t xml:space="preserve">10% số buồng</t>
  </si>
  <si>
    <t xml:space="preserve">Khu dịch vụ có điều hòa</t>
  </si>
  <si>
    <t xml:space="preserve">Sen cây phun mưa trong buồng tắm</t>
  </si>
  <si>
    <t xml:space="preserve">Internet cáp trong buồng</t>
  </si>
  <si>
    <t xml:space="preserve">Số tiêu chí đã có</t>
  </si>
  <si>
    <t xml:space="preserve">Danh sách chỉ gồm các tiêu chí cộng điểm có liên quan đến xây dựng và hệ thống kỹ thuật được nêu trong bài. Bảng đầy đủ 77 điểm khuyến khích có ở Phụ lục A, TCVN 4391:2015.</t>
  </si>
  <si>
    <t xml:space="preserve">Ước tính nhanh chi phí nâng cấp khách sạn 3 sao lên 4 sao</t>
  </si>
  <si>
    <t xml:space="preserve">Cách tính theo bài viết: coi nâng hạng là cải tạo sâu (mức 3), lấy mốc xây mới 4 sao làm gốc. Chỉ để đặt khung ngân sách.</t>
  </si>
  <si>
    <t xml:space="preserve">Thông số</t>
  </si>
  <si>
    <t xml:space="preserve">Mức thấp</t>
  </si>
  <si>
    <t xml:space="preserve">Mức cao</t>
  </si>
  <si>
    <t xml:space="preserve">Tổng diện tích sàn hiện có (m²)</t>
  </si>
  <si>
    <t xml:space="preserve">Ví dụ trong bài: 3.600m²</t>
  </si>
  <si>
    <t xml:space="preserve">Đơn giá xây mới khách sạn 4 sao (đ/m² sàn)</t>
  </si>
  <si>
    <t xml:space="preserve">Mốc tham khảo công bố của một đơn vị thiết kế (11/2025). Thay bằng đơn giá Romo khi có</t>
  </si>
  <si>
    <t xml:space="preserve">Tỷ lệ chi phí cải tạo mức 3 so với xây mới</t>
  </si>
  <si>
    <t xml:space="preserve">Theo bài Chi phí cải tạo khách sạn (Romo Cons)</t>
  </si>
  <si>
    <t xml:space="preserve">Diện tích xây thêm (tầng mới, bể bơi, hội nghị) (m²)</t>
  </si>
  <si>
    <t xml:space="preserve">Tính như xây mới</t>
  </si>
  <si>
    <t xml:space="preserve">Dự phòng hiện trạng ẩn</t>
  </si>
  <si>
    <t xml:space="preserve">Giả định, điều chỉnh sau khảo sát. Đặt 0% để ra đúng con số ví dụ trong bài (chưa gồm dự phòng)</t>
  </si>
  <si>
    <t xml:space="preserve">Số buồng sau nâng cấp</t>
  </si>
  <si>
    <t xml:space="preserve">Lấy từ sheet 2 nếu đã tính</t>
  </si>
  <si>
    <t xml:space="preserve">Kết quả</t>
  </si>
  <si>
    <t xml:space="preserve">Mức thấp (đồng)</t>
  </si>
  <si>
    <t xml:space="preserve">Mức cao (đồng)</t>
  </si>
  <si>
    <t xml:space="preserve">Đơn giá cải tạo (đ/m² sàn)</t>
  </si>
  <si>
    <t xml:space="preserve">Ví dụ: khoảng 6,1-11,3 triệu/m²</t>
  </si>
  <si>
    <t xml:space="preserve">Chi phí cải tạo phần công trình hiện có</t>
  </si>
  <si>
    <t xml:space="preserve">Chi phí phần xây thêm</t>
  </si>
  <si>
    <t xml:space="preserve">Dự phòng</t>
  </si>
  <si>
    <t xml:space="preserve">TỔNG CHI PHÍ ƯỚC TÍNH</t>
  </si>
  <si>
    <t xml:space="preserve">Chưa gồm thuế, mất doanh thu, nội thất rời ngoài phạm vi cải tạo</t>
  </si>
  <si>
    <t xml:space="preserve">Bình quân mỗi buồng sau nâng cấp</t>
  </si>
  <si>
    <t xml:space="preserve">Chi phí thật chỉ chốt được sau khảo sát hiện trạng và thiết kế cải tạo. Bài viết: romocons.vn/nang-cap-khach-san-3-sao-len-4-sao/ · Hotline Romo Cons 0983 749 486</t>
  </si>
</sst>
</file>

<file path=xl/styles.xml><?xml version="1.0" encoding="utf-8"?>
<styleSheet xmlns="http://schemas.openxmlformats.org/spreadsheetml/2006/main">
  <numFmts count="5">
    <numFmt numFmtId="164" formatCode="General"/>
    <numFmt numFmtId="165" formatCode="#,##0"/>
    <numFmt numFmtId="166" formatCode="0%"/>
    <numFmt numFmtId="167" formatCode="#,##0.0"/>
    <numFmt numFmtId="168" formatCode="#,##0;\(#,##0\);\-"/>
  </numFmts>
  <fonts count="11">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sz val="10"/>
      <color rgb="FF222222"/>
      <name val="Arial"/>
      <family val="0"/>
      <charset val="1"/>
    </font>
    <font>
      <b val="true"/>
      <sz val="10"/>
      <color rgb="FF222222"/>
      <name val="Arial"/>
      <family val="0"/>
      <charset val="1"/>
    </font>
    <font>
      <i val="true"/>
      <sz val="9"/>
      <color rgb="FF555555"/>
      <name val="Arial"/>
      <family val="0"/>
      <charset val="1"/>
    </font>
    <font>
      <sz val="10"/>
      <color rgb="FF0000FF"/>
      <name val="Arial"/>
      <family val="0"/>
      <charset val="1"/>
    </font>
    <font>
      <b val="true"/>
      <sz val="10"/>
      <color rgb="FFFFFFFF"/>
      <name val="Arial"/>
      <family val="0"/>
      <charset val="1"/>
    </font>
    <font>
      <b val="true"/>
      <sz val="12"/>
      <color rgb="FF1F3864"/>
      <name val="Arial"/>
      <family val="0"/>
      <charset val="1"/>
    </font>
  </fonts>
  <fills count="5">
    <fill>
      <patternFill patternType="none"/>
    </fill>
    <fill>
      <patternFill patternType="gray125"/>
    </fill>
    <fill>
      <patternFill patternType="solid">
        <fgColor rgb="FFFFF2CC"/>
        <bgColor rgb="FFFCE5CD"/>
      </patternFill>
    </fill>
    <fill>
      <patternFill patternType="solid">
        <fgColor rgb="FF1F3864"/>
        <bgColor rgb="FF333399"/>
      </patternFill>
    </fill>
    <fill>
      <patternFill patternType="solid">
        <fgColor rgb="FFEEF3F9"/>
        <bgColor rgb="FFFFFFFF"/>
      </patternFill>
    </fill>
  </fills>
  <borders count="2">
    <border diagonalUp="false" diagonalDown="false">
      <left/>
      <right/>
      <top/>
      <bottom/>
      <diagonal/>
    </border>
    <border diagonalUp="false" diagonalDown="false">
      <left style="thin">
        <color rgb="FFB8C4D6"/>
      </left>
      <right style="thin">
        <color rgb="FFB8C4D6"/>
      </right>
      <top style="thin">
        <color rgb="FFB8C4D6"/>
      </top>
      <bottom style="thin">
        <color rgb="FFB8C4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5" fillId="4" borderId="1" xfId="0" applyFont="true" applyBorder="true" applyAlignment="true" applyProtection="false">
      <alignment horizontal="general" vertical="center" textRotation="0" wrapText="true" indent="0" shrinkToFit="false"/>
      <protection locked="true" hidden="false"/>
    </xf>
    <xf numFmtId="166" fontId="5" fillId="4"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5" fontId="8" fillId="2" borderId="1"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7" fontId="8" fillId="2" borderId="1" xfId="0" applyFont="true" applyBorder="true" applyAlignment="true" applyProtection="false">
      <alignment horizontal="general" vertical="center" textRotation="0" wrapText="true" indent="0" shrinkToFit="false"/>
      <protection locked="true" hidden="false"/>
    </xf>
    <xf numFmtId="167" fontId="5" fillId="4" borderId="1" xfId="0" applyFont="true" applyBorder="true" applyAlignment="true" applyProtection="false">
      <alignment horizontal="general" vertical="center" textRotation="0" wrapText="true" indent="0" shrinkToFit="false"/>
      <protection locked="true" hidden="false"/>
    </xf>
    <xf numFmtId="164" fontId="5" fillId="4" borderId="1" xfId="0" applyFont="true" applyBorder="true" applyAlignment="true" applyProtection="false">
      <alignment horizontal="general" vertical="center" textRotation="0" wrapText="true" indent="0" shrinkToFit="false"/>
      <protection locked="true" hidden="false"/>
    </xf>
    <xf numFmtId="165" fontId="6" fillId="4" borderId="1" xfId="0" applyFont="true" applyBorder="true" applyAlignment="true" applyProtection="false">
      <alignment horizontal="general" vertical="center" textRotation="0" wrapText="true" indent="0" shrinkToFit="false"/>
      <protection locked="true" hidden="false"/>
    </xf>
    <xf numFmtId="168" fontId="8" fillId="2" borderId="1" xfId="0" applyFont="true" applyBorder="true" applyAlignment="true" applyProtection="false">
      <alignment horizontal="general" vertical="center" textRotation="0" wrapText="true" indent="0" shrinkToFit="false"/>
      <protection locked="true" hidden="false"/>
    </xf>
    <xf numFmtId="166" fontId="8" fillId="2" borderId="1" xfId="0" applyFont="true" applyBorder="true" applyAlignment="true" applyProtection="false">
      <alignment horizontal="general" vertical="center" textRotation="0" wrapText="true" indent="0" shrinkToFit="false"/>
      <protection locked="true" hidden="false"/>
    </xf>
    <xf numFmtId="168" fontId="5" fillId="4" borderId="1" xfId="0" applyFont="true" applyBorder="true" applyAlignment="true" applyProtection="false">
      <alignment horizontal="general" vertical="center" textRotation="0" wrapText="true" indent="0" shrinkToFit="false"/>
      <protection locked="true" hidden="false"/>
    </xf>
    <xf numFmtId="168" fontId="6" fillId="4"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D9EAD3"/>
        </patternFill>
      </fill>
    </dxf>
    <dxf>
      <fill>
        <patternFill>
          <bgColor rgb="FFF4CCCC"/>
        </patternFill>
      </fill>
    </dxf>
    <dxf>
      <fill>
        <patternFill>
          <bgColor rgb="FFFCE5C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6"/>
      <rgbColor rgb="FF808080"/>
      <rgbColor rgb="FF9999FF"/>
      <rgbColor rgb="FF993366"/>
      <rgbColor rgb="FFFFF2CC"/>
      <rgbColor rgb="FFEEF3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CE5CD"/>
      <rgbColor rgb="FF99CCFF"/>
      <rgbColor rgb="FFFF99CC"/>
      <rgbColor rgb="FFCC99FF"/>
      <rgbColor rgb="FFF4CCCC"/>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18.55" hidden="false" customHeight="false" outlineLevel="0" collapsed="false">
      <c r="B1" s="1" t="s">
        <v>0</v>
      </c>
    </row>
    <row r="3" customFormat="false" ht="15" hidden="false" customHeight="false" outlineLevel="0" collapsed="false">
      <c r="B3" s="2" t="s">
        <v>1</v>
      </c>
    </row>
    <row r="4" customFormat="false" ht="15" hidden="false" customHeight="false" outlineLevel="0" collapsed="false">
      <c r="B4" s="2"/>
    </row>
    <row r="5" customFormat="false" ht="15" hidden="false" customHeight="false" outlineLevel="0" collapsed="false">
      <c r="B5" s="3" t="s">
        <v>2</v>
      </c>
    </row>
    <row r="6" customFormat="false" ht="23.85" hidden="false" customHeight="false" outlineLevel="0" collapsed="false">
      <c r="B6" s="2" t="s">
        <v>3</v>
      </c>
    </row>
    <row r="7" customFormat="false" ht="23.85" hidden="false" customHeight="false" outlineLevel="0" collapsed="false">
      <c r="B7" s="2" t="s">
        <v>4</v>
      </c>
    </row>
    <row r="8" customFormat="false" ht="15" hidden="false" customHeight="false" outlineLevel="0" collapsed="false">
      <c r="B8" s="2" t="s">
        <v>5</v>
      </c>
    </row>
    <row r="9" customFormat="false" ht="15" hidden="false" customHeight="false" outlineLevel="0" collapsed="false">
      <c r="B9" s="2" t="s">
        <v>6</v>
      </c>
    </row>
    <row r="10" customFormat="false" ht="15" hidden="false" customHeight="false" outlineLevel="0" collapsed="false">
      <c r="B10" s="2"/>
    </row>
    <row r="11" customFormat="false" ht="23.85" hidden="false" customHeight="false" outlineLevel="0" collapsed="false">
      <c r="B11" s="2" t="s">
        <v>7</v>
      </c>
    </row>
    <row r="12" customFormat="false" ht="15" hidden="false" customHeight="false" outlineLevel="0" collapsed="false">
      <c r="B12" s="2"/>
    </row>
    <row r="13" customFormat="false" ht="23.85" hidden="false" customHeight="false" outlineLevel="0" collapsed="false">
      <c r="B13" s="2" t="s">
        <v>8</v>
      </c>
    </row>
    <row r="14" customFormat="false" ht="15" hidden="false" customHeight="false" outlineLevel="0" collapsed="false">
      <c r="B14" s="2"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40"/>
    <col collapsed="false" customWidth="true" hidden="false" outlineLevel="0" max="4" min="4" style="0" width="30"/>
    <col collapsed="false" customWidth="true" hidden="false" outlineLevel="0" max="6" min="5" style="0" width="16"/>
    <col collapsed="false" customWidth="true" hidden="false" outlineLevel="0" max="7" min="7" style="0" width="34"/>
  </cols>
  <sheetData>
    <row r="1" customFormat="false" ht="18.55" hidden="false" customHeight="false" outlineLevel="0" collapsed="false">
      <c r="A1" s="1" t="s">
        <v>0</v>
      </c>
    </row>
    <row r="2" customFormat="false" ht="15" hidden="false" customHeight="false" outlineLevel="0" collapsed="false">
      <c r="A2" s="4" t="s">
        <v>10</v>
      </c>
    </row>
    <row r="4" customFormat="false" ht="15" hidden="false" customHeight="false" outlineLevel="0" collapsed="false">
      <c r="A4" s="5" t="s">
        <v>11</v>
      </c>
      <c r="B4" s="5"/>
      <c r="C4" s="6"/>
      <c r="D4" s="6"/>
    </row>
    <row r="6" customFormat="false" ht="23.85" hidden="false" customHeight="false" outlineLevel="0" collapsed="false">
      <c r="A6" s="7" t="s">
        <v>12</v>
      </c>
      <c r="B6" s="7" t="s">
        <v>13</v>
      </c>
      <c r="C6" s="7" t="s">
        <v>14</v>
      </c>
      <c r="D6" s="7" t="s">
        <v>15</v>
      </c>
      <c r="E6" s="7" t="s">
        <v>16</v>
      </c>
      <c r="F6" s="7" t="s">
        <v>17</v>
      </c>
      <c r="G6" s="7" t="s">
        <v>18</v>
      </c>
    </row>
    <row r="7" customFormat="false" ht="42" hidden="false" customHeight="true" outlineLevel="0" collapsed="false">
      <c r="A7" s="8" t="n">
        <v>1</v>
      </c>
      <c r="B7" s="9" t="s">
        <v>19</v>
      </c>
      <c r="C7" s="8" t="s">
        <v>20</v>
      </c>
      <c r="D7" s="6"/>
      <c r="E7" s="6" t="s">
        <v>21</v>
      </c>
      <c r="F7" s="6" t="s">
        <v>22</v>
      </c>
      <c r="G7" s="6" t="s">
        <v>23</v>
      </c>
    </row>
    <row r="8" customFormat="false" ht="42" hidden="false" customHeight="true" outlineLevel="0" collapsed="false">
      <c r="A8" s="8" t="n">
        <v>2</v>
      </c>
      <c r="B8" s="9" t="s">
        <v>24</v>
      </c>
      <c r="C8" s="8" t="s">
        <v>25</v>
      </c>
      <c r="D8" s="6"/>
      <c r="E8" s="6" t="s">
        <v>21</v>
      </c>
      <c r="F8" s="6" t="s">
        <v>22</v>
      </c>
      <c r="G8" s="6" t="s">
        <v>26</v>
      </c>
    </row>
    <row r="9" customFormat="false" ht="42" hidden="false" customHeight="true" outlineLevel="0" collapsed="false">
      <c r="A9" s="8" t="n">
        <v>3</v>
      </c>
      <c r="B9" s="9" t="s">
        <v>27</v>
      </c>
      <c r="C9" s="8" t="s">
        <v>28</v>
      </c>
      <c r="D9" s="6"/>
      <c r="E9" s="6" t="s">
        <v>21</v>
      </c>
      <c r="F9" s="6" t="s">
        <v>29</v>
      </c>
      <c r="G9" s="6" t="s">
        <v>30</v>
      </c>
    </row>
    <row r="10" customFormat="false" ht="42" hidden="false" customHeight="true" outlineLevel="0" collapsed="false">
      <c r="A10" s="8" t="n">
        <v>4</v>
      </c>
      <c r="B10" s="9" t="s">
        <v>31</v>
      </c>
      <c r="C10" s="8" t="s">
        <v>32</v>
      </c>
      <c r="D10" s="6"/>
      <c r="E10" s="6" t="s">
        <v>21</v>
      </c>
      <c r="F10" s="6" t="s">
        <v>29</v>
      </c>
      <c r="G10" s="6" t="s">
        <v>33</v>
      </c>
    </row>
    <row r="11" customFormat="false" ht="42" hidden="false" customHeight="true" outlineLevel="0" collapsed="false">
      <c r="A11" s="8" t="n">
        <v>5</v>
      </c>
      <c r="B11" s="9" t="s">
        <v>34</v>
      </c>
      <c r="C11" s="8" t="s">
        <v>35</v>
      </c>
      <c r="D11" s="6"/>
      <c r="E11" s="6" t="s">
        <v>36</v>
      </c>
      <c r="F11" s="6" t="s">
        <v>37</v>
      </c>
      <c r="G11" s="6" t="s">
        <v>38</v>
      </c>
    </row>
    <row r="12" customFormat="false" ht="42" hidden="false" customHeight="true" outlineLevel="0" collapsed="false">
      <c r="A12" s="8" t="n">
        <v>6</v>
      </c>
      <c r="B12" s="9" t="s">
        <v>39</v>
      </c>
      <c r="C12" s="8" t="s">
        <v>40</v>
      </c>
      <c r="D12" s="6"/>
      <c r="E12" s="6" t="s">
        <v>36</v>
      </c>
      <c r="F12" s="6" t="s">
        <v>37</v>
      </c>
      <c r="G12" s="6" t="s">
        <v>41</v>
      </c>
    </row>
    <row r="13" customFormat="false" ht="42" hidden="false" customHeight="true" outlineLevel="0" collapsed="false">
      <c r="A13" s="8" t="n">
        <v>7</v>
      </c>
      <c r="B13" s="9" t="s">
        <v>42</v>
      </c>
      <c r="C13" s="8" t="s">
        <v>43</v>
      </c>
      <c r="D13" s="6"/>
      <c r="E13" s="6" t="s">
        <v>36</v>
      </c>
      <c r="F13" s="6" t="s">
        <v>37</v>
      </c>
      <c r="G13" s="6" t="s">
        <v>44</v>
      </c>
    </row>
    <row r="14" customFormat="false" ht="42" hidden="false" customHeight="true" outlineLevel="0" collapsed="false">
      <c r="A14" s="8" t="n">
        <v>8</v>
      </c>
      <c r="B14" s="9" t="s">
        <v>45</v>
      </c>
      <c r="C14" s="8" t="s">
        <v>46</v>
      </c>
      <c r="D14" s="6"/>
      <c r="E14" s="6" t="s">
        <v>21</v>
      </c>
      <c r="F14" s="6" t="s">
        <v>29</v>
      </c>
      <c r="G14" s="6" t="s">
        <v>47</v>
      </c>
    </row>
    <row r="15" customFormat="false" ht="42" hidden="false" customHeight="true" outlineLevel="0" collapsed="false">
      <c r="A15" s="8" t="n">
        <v>9</v>
      </c>
      <c r="B15" s="9" t="s">
        <v>48</v>
      </c>
      <c r="C15" s="8" t="s">
        <v>49</v>
      </c>
      <c r="D15" s="6"/>
      <c r="E15" s="6" t="s">
        <v>21</v>
      </c>
      <c r="F15" s="6" t="s">
        <v>22</v>
      </c>
      <c r="G15" s="6" t="s">
        <v>50</v>
      </c>
    </row>
    <row r="16" customFormat="false" ht="42" hidden="false" customHeight="true" outlineLevel="0" collapsed="false">
      <c r="A16" s="8" t="n">
        <v>10</v>
      </c>
      <c r="B16" s="9" t="s">
        <v>51</v>
      </c>
      <c r="C16" s="8" t="s">
        <v>52</v>
      </c>
      <c r="D16" s="6"/>
      <c r="E16" s="6" t="s">
        <v>21</v>
      </c>
      <c r="F16" s="6" t="s">
        <v>22</v>
      </c>
      <c r="G16" s="6" t="s">
        <v>53</v>
      </c>
    </row>
    <row r="17" customFormat="false" ht="42" hidden="false" customHeight="true" outlineLevel="0" collapsed="false">
      <c r="A17" s="8" t="n">
        <v>11</v>
      </c>
      <c r="B17" s="9" t="s">
        <v>54</v>
      </c>
      <c r="C17" s="8" t="s">
        <v>55</v>
      </c>
      <c r="D17" s="6"/>
      <c r="E17" s="6" t="s">
        <v>21</v>
      </c>
      <c r="F17" s="6" t="s">
        <v>29</v>
      </c>
      <c r="G17" s="6" t="s">
        <v>56</v>
      </c>
    </row>
    <row r="18" customFormat="false" ht="42" hidden="false" customHeight="true" outlineLevel="0" collapsed="false">
      <c r="A18" s="8" t="n">
        <v>12</v>
      </c>
      <c r="B18" s="9" t="s">
        <v>57</v>
      </c>
      <c r="C18" s="8" t="s">
        <v>58</v>
      </c>
      <c r="D18" s="6"/>
      <c r="E18" s="6" t="s">
        <v>59</v>
      </c>
      <c r="F18" s="6" t="s">
        <v>37</v>
      </c>
      <c r="G18" s="6" t="s">
        <v>60</v>
      </c>
    </row>
    <row r="20" customFormat="false" ht="15" hidden="false" customHeight="false" outlineLevel="0" collapsed="false">
      <c r="A20" s="10" t="s">
        <v>61</v>
      </c>
    </row>
    <row r="21" customFormat="false" ht="15" hidden="false" customHeight="false" outlineLevel="0" collapsed="false">
      <c r="B21" s="11" t="s">
        <v>62</v>
      </c>
      <c r="C21" s="12" t="n">
        <f aca="false">COUNTIF(E7:E18,"Đạt")</f>
        <v>3</v>
      </c>
    </row>
    <row r="22" customFormat="false" ht="15" hidden="false" customHeight="false" outlineLevel="0" collapsed="false">
      <c r="B22" s="11" t="s">
        <v>63</v>
      </c>
      <c r="C22" s="12" t="n">
        <f aca="false">COUNTIF(E7:E18,"Chưa đạt")</f>
        <v>8</v>
      </c>
    </row>
    <row r="23" customFormat="false" ht="15" hidden="false" customHeight="false" outlineLevel="0" collapsed="false">
      <c r="B23" s="11" t="s">
        <v>64</v>
      </c>
      <c r="C23" s="12" t="n">
        <f aca="false">COUNTIF(E7:E18,"Xin xem xét miễn")</f>
        <v>1</v>
      </c>
    </row>
    <row r="24" customFormat="false" ht="15" hidden="false" customHeight="false" outlineLevel="0" collapsed="false">
      <c r="B24" s="11" t="s">
        <v>65</v>
      </c>
      <c r="C24" s="12" t="n">
        <f aca="false">COUNTIF(F7:F18,"Nặng")</f>
        <v>4</v>
      </c>
    </row>
    <row r="25" customFormat="false" ht="15" hidden="false" customHeight="false" outlineLevel="0" collapsed="false">
      <c r="B25" s="11" t="s">
        <v>66</v>
      </c>
      <c r="C25" s="13" t="n">
        <f aca="false">(C21+C23)/12</f>
        <v>0.333333333333333</v>
      </c>
    </row>
    <row r="26" customFormat="false" ht="30" hidden="false" customHeight="true" outlineLevel="0" collapsed="false">
      <c r="B26" s="14" t="s">
        <v>67</v>
      </c>
      <c r="C26" s="15" t="str">
        <f aca="false">IF(OR(E7&lt;&gt;"Đạt",E8&lt;&gt;"Đạt"),IF('2. Tính số buồng'!B21&gt;='2. Tính số buồng'!B11,"Đủ diện tích để chia lại 80 buồng chuẩn: khả thi, cần khảo sát chi tiết","Chưa đủ 80 buồng chuẩn: cần thêm tầng hoặc cân nhắc phương án khác"),IF(C24&gt;=4,"Đủ quy mô nhưng nhiều hạng mục cải tạo nặng: so sánh với phương án xây mới","Khả thi: lập thiết kế cải tạo và dự toán"))</f>
        <v>Đủ diện tích để chia lại 80 buồng chuẩn: khả thi, cần khảo sát chi tiết</v>
      </c>
      <c r="D26" s="15"/>
      <c r="E26" s="15"/>
      <c r="F26" s="15"/>
      <c r="G26" s="15"/>
    </row>
    <row r="28" customFormat="false" ht="27.75" hidden="false" customHeight="true" outlineLevel="0" collapsed="false">
      <c r="B28" s="16" t="s">
        <v>68</v>
      </c>
      <c r="C28" s="16"/>
      <c r="D28" s="16"/>
      <c r="E28" s="16"/>
      <c r="F28" s="16"/>
      <c r="G28" s="16"/>
    </row>
  </sheetData>
  <mergeCells count="4">
    <mergeCell ref="A4:B4"/>
    <mergeCell ref="C4:D4"/>
    <mergeCell ref="C26:G26"/>
    <mergeCell ref="B28:G28"/>
  </mergeCells>
  <conditionalFormatting sqref="E7:E18">
    <cfRule type="cellIs" priority="2" operator="equal" aboveAverage="0" equalAverage="0" bottom="0" percent="0" rank="0" text="" dxfId="0">
      <formula>"Đạt"</formula>
    </cfRule>
    <cfRule type="cellIs" priority="3" operator="equal" aboveAverage="0" equalAverage="0" bottom="0" percent="0" rank="0" text="" dxfId="1">
      <formula>"Chưa đạt"</formula>
    </cfRule>
    <cfRule type="cellIs" priority="4" operator="equal" aboveAverage="0" equalAverage="0" bottom="0" percent="0" rank="0" text="" dxfId="2">
      <formula>"Xin xem xét miễn"</formula>
    </cfRule>
  </conditionalFormatting>
  <dataValidations count="2">
    <dataValidation allowBlank="true" errorStyle="stop" operator="between" showDropDown="false" showErrorMessage="false" showInputMessage="false" sqref="E7:E18" type="list">
      <formula1>"Đạt,Chưa đạt,Xin xem xét miễn"</formula1>
      <formula2>0</formula2>
    </dataValidation>
    <dataValidation allowBlank="true" errorStyle="stop" operator="between" showDropDown="false" showErrorMessage="false" showInputMessage="false" sqref="F7:F18" type="list">
      <formula1>"Không cần,Nhẹ,Vừa,Nặng"</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3" min="2" style="0" width="18"/>
    <col collapsed="false" customWidth="true" hidden="false" outlineLevel="0" max="4" min="4" style="0" width="58"/>
  </cols>
  <sheetData>
    <row r="1" customFormat="false" ht="18.55" hidden="false" customHeight="false" outlineLevel="0" collapsed="false">
      <c r="A1" s="1" t="s">
        <v>69</v>
      </c>
    </row>
    <row r="2" customFormat="false" ht="15" hidden="false" customHeight="false" outlineLevel="0" collapsed="false">
      <c r="A2" s="4" t="s">
        <v>70</v>
      </c>
    </row>
    <row r="4" customFormat="false" ht="15" hidden="false" customHeight="false" outlineLevel="0" collapsed="false">
      <c r="A4" s="10" t="s">
        <v>71</v>
      </c>
    </row>
    <row r="5" customFormat="false" ht="23.85" hidden="false" customHeight="false" outlineLevel="0" collapsed="false">
      <c r="A5" s="7" t="s">
        <v>72</v>
      </c>
      <c r="B5" s="7" t="s">
        <v>73</v>
      </c>
      <c r="C5" s="7" t="s">
        <v>74</v>
      </c>
      <c r="D5" s="7" t="s">
        <v>75</v>
      </c>
    </row>
    <row r="6" customFormat="false" ht="15" hidden="false" customHeight="false" outlineLevel="0" collapsed="false">
      <c r="A6" s="11" t="s">
        <v>76</v>
      </c>
      <c r="B6" s="17" t="n">
        <v>92</v>
      </c>
      <c r="C6" s="17" t="n">
        <v>0</v>
      </c>
      <c r="D6" s="18" t="s">
        <v>77</v>
      </c>
    </row>
    <row r="7" customFormat="false" ht="15" hidden="false" customHeight="false" outlineLevel="0" collapsed="false">
      <c r="A7" s="11" t="s">
        <v>78</v>
      </c>
      <c r="B7" s="19" t="n">
        <v>22</v>
      </c>
      <c r="C7" s="19" t="n">
        <v>18</v>
      </c>
      <c r="D7" s="18" t="s">
        <v>79</v>
      </c>
    </row>
    <row r="8" customFormat="false" ht="15" hidden="false" customHeight="false" outlineLevel="0" collapsed="false">
      <c r="A8" s="11" t="s">
        <v>80</v>
      </c>
      <c r="B8" s="19" t="n">
        <v>25</v>
      </c>
      <c r="C8" s="19" t="n">
        <v>21</v>
      </c>
      <c r="D8" s="18" t="s">
        <v>81</v>
      </c>
    </row>
    <row r="9" customFormat="false" ht="15" hidden="false" customHeight="false" outlineLevel="0" collapsed="false">
      <c r="A9" s="11" t="s">
        <v>82</v>
      </c>
      <c r="B9" s="17" t="n">
        <v>2</v>
      </c>
      <c r="C9" s="17" t="n">
        <v>1</v>
      </c>
      <c r="D9" s="18" t="s">
        <v>83</v>
      </c>
    </row>
    <row r="11" customFormat="false" ht="15" hidden="false" customHeight="false" outlineLevel="0" collapsed="false">
      <c r="A11" s="11" t="s">
        <v>84</v>
      </c>
      <c r="B11" s="17" t="n">
        <v>80</v>
      </c>
      <c r="D11" s="18" t="s">
        <v>85</v>
      </c>
    </row>
    <row r="12" customFormat="false" ht="15" hidden="false" customHeight="false" outlineLevel="0" collapsed="false">
      <c r="A12" s="11" t="s">
        <v>86</v>
      </c>
      <c r="B12" s="17" t="n">
        <v>8</v>
      </c>
      <c r="D12" s="18" t="s">
        <v>87</v>
      </c>
    </row>
    <row r="14" customFormat="false" ht="15" hidden="false" customHeight="false" outlineLevel="0" collapsed="false">
      <c r="A14" s="10" t="s">
        <v>88</v>
      </c>
    </row>
    <row r="15" customFormat="false" ht="23.85" hidden="false" customHeight="false" outlineLevel="0" collapsed="false">
      <c r="A15" s="7" t="s">
        <v>72</v>
      </c>
      <c r="B15" s="7" t="s">
        <v>73</v>
      </c>
      <c r="C15" s="7" t="s">
        <v>74</v>
      </c>
      <c r="D15" s="7" t="s">
        <v>75</v>
      </c>
    </row>
    <row r="16" customFormat="false" ht="15" hidden="false" customHeight="false" outlineLevel="0" collapsed="false">
      <c r="A16" s="11" t="s">
        <v>89</v>
      </c>
      <c r="B16" s="20" t="n">
        <f aca="false">B6*B7</f>
        <v>2024</v>
      </c>
      <c r="C16" s="20" t="n">
        <f aca="false">C6*C7</f>
        <v>0</v>
      </c>
      <c r="D16" s="18"/>
    </row>
    <row r="17" customFormat="false" ht="15" hidden="false" customHeight="false" outlineLevel="0" collapsed="false">
      <c r="A17" s="11" t="s">
        <v>90</v>
      </c>
      <c r="B17" s="21" t="str">
        <f aca="false">IF(B6=0,"-",IF(B7&gt;=B8,"Đạt","Chưa đạt"))</f>
        <v>Chưa đạt</v>
      </c>
      <c r="C17" s="21" t="str">
        <f aca="false">IF(C6=0,"-",IF(C7&gt;=C8,"Đạt","Chưa đạt"))</f>
        <v>-</v>
      </c>
      <c r="D17" s="18"/>
    </row>
    <row r="18" customFormat="false" ht="15" hidden="false" customHeight="false" outlineLevel="0" collapsed="false">
      <c r="A18" s="11" t="s">
        <v>91</v>
      </c>
      <c r="B18" s="12" t="n">
        <f aca="false">IF(B7&gt;=B8,B6,IF(B8&gt;0,INT(B16/B8),0))</f>
        <v>80</v>
      </c>
      <c r="C18" s="12" t="n">
        <f aca="false">IF(C7&gt;=C8,C6,IF(C8&gt;0,INT(C16/C8),0))</f>
        <v>0</v>
      </c>
      <c r="D18" s="18" t="s">
        <v>92</v>
      </c>
    </row>
    <row r="19" customFormat="false" ht="15" hidden="false" customHeight="false" outlineLevel="0" collapsed="false">
      <c r="A19" s="11" t="s">
        <v>93</v>
      </c>
      <c r="B19" s="12" t="n">
        <f aca="false">B6-B18</f>
        <v>12</v>
      </c>
      <c r="C19" s="12" t="n">
        <f aca="false">C6-C18</f>
        <v>0</v>
      </c>
      <c r="D19" s="18"/>
    </row>
    <row r="21" customFormat="false" ht="15" hidden="false" customHeight="false" outlineLevel="0" collapsed="false">
      <c r="A21" s="14" t="s">
        <v>94</v>
      </c>
      <c r="B21" s="22" t="n">
        <f aca="false">B18+C18</f>
        <v>80</v>
      </c>
      <c r="C21" s="22"/>
    </row>
    <row r="22" customFormat="false" ht="15" hidden="false" customHeight="false" outlineLevel="0" collapsed="false">
      <c r="A22" s="14" t="s">
        <v>95</v>
      </c>
      <c r="B22" s="15" t="str">
        <f aca="false">IF(B21&gt;=B11,"Đạt","Thiếu "&amp;TEXT(B11-B21,"0")&amp;" buồng")</f>
        <v>Đạt</v>
      </c>
      <c r="C22" s="15"/>
    </row>
    <row r="23" customFormat="false" ht="15" hidden="false" customHeight="false" outlineLevel="0" collapsed="false">
      <c r="A23" s="11" t="s">
        <v>96</v>
      </c>
      <c r="B23" s="12" t="n">
        <f aca="false">IF(B21&gt;=B11,0,IF(B12&gt;0,ROUNDUP((B11-B21)/B12,0),0))</f>
        <v>0</v>
      </c>
      <c r="C23" s="12"/>
      <c r="D23" s="18" t="s">
        <v>97</v>
      </c>
    </row>
    <row r="24" customFormat="false" ht="30" hidden="false" customHeight="true" outlineLevel="0" collapsed="false">
      <c r="A24" s="8" t="s">
        <v>98</v>
      </c>
      <c r="B24" s="12" t="n">
        <f aca="false">IF(B7&gt;0,ROUNDUP(B11*B8/B7,0),0)</f>
        <v>91</v>
      </c>
      <c r="C24" s="12" t="n">
        <f aca="false">IF(C7&gt;0,ROUNDUP(B11*C8/C7,0),0)</f>
        <v>94</v>
      </c>
      <c r="D24" s="18" t="s">
        <v>99</v>
      </c>
    </row>
    <row r="26" customFormat="false" ht="15" hidden="false" customHeight="false" outlineLevel="0" collapsed="false">
      <c r="A26" s="10" t="s">
        <v>100</v>
      </c>
    </row>
    <row r="27" customFormat="false" ht="15" hidden="false" customHeight="false" outlineLevel="0" collapsed="false">
      <c r="A27" s="11" t="s">
        <v>101</v>
      </c>
      <c r="B27" s="12" t="n">
        <f aca="false">B18*B9+C18*C9</f>
        <v>160</v>
      </c>
    </row>
    <row r="28" customFormat="false" ht="15" hidden="false" customHeight="false" outlineLevel="0" collapsed="false">
      <c r="A28" s="14" t="s">
        <v>102</v>
      </c>
      <c r="B28" s="22" t="n">
        <f aca="false">ROUNDUP(B27*0.8,0)</f>
        <v>128</v>
      </c>
      <c r="D28" s="18" t="s">
        <v>103</v>
      </c>
    </row>
  </sheetData>
  <mergeCells count="3">
    <mergeCell ref="B21:C21"/>
    <mergeCell ref="B22:C22"/>
    <mergeCell ref="B23:C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0"/>
    <col collapsed="false" customWidth="true" hidden="false" outlineLevel="0" max="3" min="3" style="0" width="34"/>
    <col collapsed="false" customWidth="true" hidden="false" outlineLevel="0" max="4" min="4" style="0" width="16"/>
    <col collapsed="false" customWidth="true" hidden="false" outlineLevel="0" max="5" min="5" style="0" width="44"/>
  </cols>
  <sheetData>
    <row r="1" customFormat="false" ht="18.55" hidden="false" customHeight="false" outlineLevel="0" collapsed="false">
      <c r="A1" s="1" t="s">
        <v>104</v>
      </c>
    </row>
    <row r="2" customFormat="false" ht="15" hidden="false" customHeight="false" outlineLevel="0" collapsed="false">
      <c r="A2" s="4" t="s">
        <v>105</v>
      </c>
    </row>
    <row r="4" customFormat="false" ht="15" hidden="false" customHeight="false" outlineLevel="0" collapsed="false">
      <c r="A4" s="7" t="s">
        <v>12</v>
      </c>
      <c r="B4" s="7" t="s">
        <v>106</v>
      </c>
      <c r="C4" s="7" t="s">
        <v>107</v>
      </c>
      <c r="D4" s="7" t="s">
        <v>108</v>
      </c>
      <c r="E4" s="7" t="s">
        <v>18</v>
      </c>
    </row>
    <row r="5" customFormat="false" ht="21.75" hidden="false" customHeight="true" outlineLevel="0" collapsed="false">
      <c r="A5" s="8" t="n">
        <v>1</v>
      </c>
      <c r="B5" s="9" t="s">
        <v>109</v>
      </c>
      <c r="C5" s="8" t="s">
        <v>110</v>
      </c>
      <c r="D5" s="6" t="s">
        <v>111</v>
      </c>
      <c r="E5" s="6"/>
    </row>
    <row r="6" customFormat="false" ht="21.75" hidden="false" customHeight="true" outlineLevel="0" collapsed="false">
      <c r="A6" s="8" t="n">
        <v>2</v>
      </c>
      <c r="B6" s="9" t="s">
        <v>112</v>
      </c>
      <c r="C6" s="8" t="s">
        <v>113</v>
      </c>
      <c r="D6" s="6" t="s">
        <v>111</v>
      </c>
      <c r="E6" s="6"/>
    </row>
    <row r="7" customFormat="false" ht="21.75" hidden="false" customHeight="true" outlineLevel="0" collapsed="false">
      <c r="A7" s="8" t="n">
        <v>3</v>
      </c>
      <c r="B7" s="9" t="s">
        <v>114</v>
      </c>
      <c r="C7" s="8" t="s">
        <v>115</v>
      </c>
      <c r="D7" s="6" t="s">
        <v>111</v>
      </c>
      <c r="E7" s="6"/>
    </row>
    <row r="8" customFormat="false" ht="21.75" hidden="false" customHeight="true" outlineLevel="0" collapsed="false">
      <c r="A8" s="8" t="n">
        <v>4</v>
      </c>
      <c r="B8" s="9" t="s">
        <v>116</v>
      </c>
      <c r="C8" s="8" t="s">
        <v>115</v>
      </c>
      <c r="D8" s="6" t="s">
        <v>111</v>
      </c>
      <c r="E8" s="6"/>
    </row>
    <row r="9" customFormat="false" ht="21.75" hidden="false" customHeight="true" outlineLevel="0" collapsed="false">
      <c r="A9" s="8" t="n">
        <v>5</v>
      </c>
      <c r="B9" s="9" t="s">
        <v>117</v>
      </c>
      <c r="C9" s="8" t="s">
        <v>118</v>
      </c>
      <c r="D9" s="6" t="s">
        <v>111</v>
      </c>
      <c r="E9" s="6"/>
    </row>
    <row r="10" customFormat="false" ht="21.75" hidden="false" customHeight="true" outlineLevel="0" collapsed="false">
      <c r="A10" s="8" t="n">
        <v>6</v>
      </c>
      <c r="B10" s="9" t="s">
        <v>119</v>
      </c>
      <c r="C10" s="8" t="s">
        <v>115</v>
      </c>
      <c r="D10" s="6" t="s">
        <v>111</v>
      </c>
      <c r="E10" s="6"/>
    </row>
    <row r="11" customFormat="false" ht="21.75" hidden="false" customHeight="true" outlineLevel="0" collapsed="false">
      <c r="A11" s="8" t="n">
        <v>7</v>
      </c>
      <c r="B11" s="9" t="s">
        <v>120</v>
      </c>
      <c r="C11" s="8" t="s">
        <v>115</v>
      </c>
      <c r="D11" s="6" t="s">
        <v>111</v>
      </c>
      <c r="E11" s="6"/>
    </row>
    <row r="12" customFormat="false" ht="21.75" hidden="false" customHeight="true" outlineLevel="0" collapsed="false">
      <c r="A12" s="8" t="n">
        <v>8</v>
      </c>
      <c r="B12" s="9" t="s">
        <v>121</v>
      </c>
      <c r="C12" s="8" t="s">
        <v>115</v>
      </c>
      <c r="D12" s="6" t="s">
        <v>111</v>
      </c>
      <c r="E12" s="6"/>
    </row>
    <row r="14" customFormat="false" ht="15" hidden="false" customHeight="false" outlineLevel="0" collapsed="false">
      <c r="B14" s="14" t="s">
        <v>122</v>
      </c>
      <c r="C14" s="22" t="n">
        <f aca="false">COUNTIF(D5:D12,"Có")</f>
        <v>0</v>
      </c>
    </row>
    <row r="16" customFormat="false" ht="30" hidden="false" customHeight="true" outlineLevel="0" collapsed="false">
      <c r="B16" s="16" t="s">
        <v>123</v>
      </c>
      <c r="C16" s="16"/>
      <c r="D16" s="16"/>
      <c r="E16" s="16"/>
    </row>
  </sheetData>
  <mergeCells count="1">
    <mergeCell ref="B16:E16"/>
  </mergeCells>
  <conditionalFormatting sqref="D5:D12">
    <cfRule type="cellIs" priority="2" operator="equal" aboveAverage="0" equalAverage="0" bottom="0" percent="0" rank="0" text="" dxfId="0">
      <formula>"Có"</formula>
    </cfRule>
  </conditionalFormatting>
  <dataValidations count="1">
    <dataValidation allowBlank="true" errorStyle="stop" operator="between" showDropDown="false" showErrorMessage="false" showInputMessage="false" sqref="D5:D12" type="list">
      <formula1>"Có,Chưa,Không làm được"</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3" min="2" style="0" width="20"/>
    <col collapsed="false" customWidth="true" hidden="false" outlineLevel="0" max="4" min="4" style="0" width="56"/>
  </cols>
  <sheetData>
    <row r="1" customFormat="false" ht="18.55" hidden="false" customHeight="false" outlineLevel="0" collapsed="false">
      <c r="A1" s="1" t="s">
        <v>124</v>
      </c>
    </row>
    <row r="2" customFormat="false" ht="15" hidden="false" customHeight="false" outlineLevel="0" collapsed="false">
      <c r="A2" s="4" t="s">
        <v>125</v>
      </c>
    </row>
    <row r="4" customFormat="false" ht="15" hidden="false" customHeight="false" outlineLevel="0" collapsed="false">
      <c r="A4" s="7" t="s">
        <v>126</v>
      </c>
      <c r="B4" s="7" t="s">
        <v>127</v>
      </c>
      <c r="C4" s="7" t="s">
        <v>128</v>
      </c>
      <c r="D4" s="7" t="s">
        <v>75</v>
      </c>
    </row>
    <row r="5" customFormat="false" ht="15" hidden="false" customHeight="false" outlineLevel="0" collapsed="false">
      <c r="A5" s="11" t="s">
        <v>129</v>
      </c>
      <c r="B5" s="17" t="n">
        <v>3600</v>
      </c>
      <c r="C5" s="17" t="n">
        <v>3600</v>
      </c>
      <c r="D5" s="18" t="s">
        <v>130</v>
      </c>
    </row>
    <row r="6" customFormat="false" ht="22.35" hidden="false" customHeight="false" outlineLevel="0" collapsed="false">
      <c r="A6" s="11" t="s">
        <v>131</v>
      </c>
      <c r="B6" s="23" t="n">
        <v>13800000</v>
      </c>
      <c r="C6" s="23" t="n">
        <v>18000000</v>
      </c>
      <c r="D6" s="18" t="s">
        <v>132</v>
      </c>
    </row>
    <row r="7" customFormat="false" ht="15" hidden="false" customHeight="false" outlineLevel="0" collapsed="false">
      <c r="A7" s="11" t="s">
        <v>133</v>
      </c>
      <c r="B7" s="24" t="n">
        <v>0.44</v>
      </c>
      <c r="C7" s="24" t="n">
        <v>0.63</v>
      </c>
      <c r="D7" s="18" t="s">
        <v>134</v>
      </c>
    </row>
    <row r="8" customFormat="false" ht="15" hidden="false" customHeight="false" outlineLevel="0" collapsed="false">
      <c r="A8" s="11" t="s">
        <v>135</v>
      </c>
      <c r="B8" s="17" t="n">
        <v>0</v>
      </c>
      <c r="C8" s="17" t="n">
        <v>0</v>
      </c>
      <c r="D8" s="18" t="s">
        <v>136</v>
      </c>
    </row>
    <row r="9" customFormat="false" ht="22.35" hidden="false" customHeight="false" outlineLevel="0" collapsed="false">
      <c r="A9" s="11" t="s">
        <v>137</v>
      </c>
      <c r="B9" s="24" t="n">
        <v>0.1</v>
      </c>
      <c r="C9" s="24" t="n">
        <v>0.15</v>
      </c>
      <c r="D9" s="18" t="s">
        <v>138</v>
      </c>
    </row>
    <row r="10" customFormat="false" ht="15" hidden="false" customHeight="false" outlineLevel="0" collapsed="false">
      <c r="A10" s="11" t="s">
        <v>139</v>
      </c>
      <c r="B10" s="17" t="n">
        <v>80</v>
      </c>
      <c r="C10" s="17" t="n">
        <v>80</v>
      </c>
      <c r="D10" s="18" t="s">
        <v>140</v>
      </c>
    </row>
    <row r="12" customFormat="false" ht="15" hidden="false" customHeight="false" outlineLevel="0" collapsed="false">
      <c r="A12" s="10" t="s">
        <v>141</v>
      </c>
    </row>
    <row r="13" customFormat="false" ht="15" hidden="false" customHeight="false" outlineLevel="0" collapsed="false">
      <c r="A13" s="7" t="s">
        <v>72</v>
      </c>
      <c r="B13" s="7" t="s">
        <v>142</v>
      </c>
      <c r="C13" s="7" t="s">
        <v>143</v>
      </c>
      <c r="D13" s="7" t="s">
        <v>75</v>
      </c>
    </row>
    <row r="14" customFormat="false" ht="15" hidden="false" customHeight="false" outlineLevel="0" collapsed="false">
      <c r="A14" s="11" t="s">
        <v>144</v>
      </c>
      <c r="B14" s="25" t="n">
        <f aca="false">B6*B7</f>
        <v>6072000</v>
      </c>
      <c r="C14" s="25" t="n">
        <f aca="false">C6*C7</f>
        <v>11340000</v>
      </c>
      <c r="D14" s="18" t="s">
        <v>145</v>
      </c>
    </row>
    <row r="15" customFormat="false" ht="15" hidden="false" customHeight="false" outlineLevel="0" collapsed="false">
      <c r="A15" s="11" t="s">
        <v>146</v>
      </c>
      <c r="B15" s="25" t="n">
        <f aca="false">B5*B14</f>
        <v>21859200000</v>
      </c>
      <c r="C15" s="25" t="n">
        <f aca="false">C5*C14</f>
        <v>40824000000</v>
      </c>
      <c r="D15" s="18"/>
    </row>
    <row r="16" customFormat="false" ht="15" hidden="false" customHeight="false" outlineLevel="0" collapsed="false">
      <c r="A16" s="11" t="s">
        <v>147</v>
      </c>
      <c r="B16" s="25" t="n">
        <f aca="false">B8*B6</f>
        <v>0</v>
      </c>
      <c r="C16" s="25" t="n">
        <f aca="false">C8*C6</f>
        <v>0</v>
      </c>
      <c r="D16" s="18"/>
    </row>
    <row r="17" customFormat="false" ht="15" hidden="false" customHeight="false" outlineLevel="0" collapsed="false">
      <c r="A17" s="11" t="s">
        <v>148</v>
      </c>
      <c r="B17" s="25" t="n">
        <f aca="false">(B15+B16)*B9</f>
        <v>2185920000</v>
      </c>
      <c r="C17" s="25" t="n">
        <f aca="false">(C15+C16)*C9</f>
        <v>6123600000</v>
      </c>
      <c r="D17" s="18"/>
    </row>
    <row r="18" customFormat="false" ht="15" hidden="false" customHeight="false" outlineLevel="0" collapsed="false">
      <c r="A18" s="14" t="s">
        <v>149</v>
      </c>
      <c r="B18" s="26" t="n">
        <f aca="false">B15+B16+B17</f>
        <v>24045120000</v>
      </c>
      <c r="C18" s="26" t="n">
        <f aca="false">C15+C16+C17</f>
        <v>46947600000</v>
      </c>
      <c r="D18" s="18" t="s">
        <v>150</v>
      </c>
    </row>
    <row r="19" customFormat="false" ht="15" hidden="false" customHeight="false" outlineLevel="0" collapsed="false">
      <c r="A19" s="11" t="s">
        <v>151</v>
      </c>
      <c r="B19" s="25" t="n">
        <f aca="false">IF(B10&gt;0,B18/B10,0)</f>
        <v>300564000</v>
      </c>
      <c r="C19" s="25" t="n">
        <f aca="false">IF(C10&gt;0,C18/C10,0)</f>
        <v>586845000</v>
      </c>
      <c r="D19" s="18"/>
    </row>
    <row r="21" customFormat="false" ht="27.75" hidden="false" customHeight="true" outlineLevel="0" collapsed="false">
      <c r="A21" s="16" t="s">
        <v>152</v>
      </c>
      <c r="B21" s="16"/>
      <c r="C21" s="16"/>
      <c r="D21" s="16"/>
    </row>
  </sheetData>
  <mergeCells count="1">
    <mergeCell ref="A21:D2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2026-10-23T04:04:40Z</dcterms:created>
  <dc:creator>openpyxl</dc:creator>
  <dc:description/>
  <dc:language>en-US</dc:language>
  <cp:lastModifiedBy/>
  <dcterms:modified xsi:type="dcterms:W3CDTF">2026-10-23T04:04:40Z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